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onathan_2\Documents\Archivos_Excel\"/>
    </mc:Choice>
  </mc:AlternateContent>
  <bookViews>
    <workbookView xWindow="0" yWindow="0" windowWidth="20490" windowHeight="7755" activeTab="3"/>
  </bookViews>
  <sheets>
    <sheet name="Datos" sheetId="1" r:id="rId1"/>
    <sheet name="Cálculos" sheetId="2" r:id="rId2"/>
    <sheet name="Gráficos" sheetId="3" r:id="rId3"/>
    <sheet name="Tabla dinámica" sheetId="4" r:id="rId4"/>
  </sheets>
  <definedNames>
    <definedName name="_xlnm._FilterDatabase" localSheetId="0" hidden="1">Datos!$A$9:$L$9</definedName>
  </definedNames>
  <calcPr calcId="152511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D15" i="3"/>
  <c r="D14" i="3"/>
  <c r="D13" i="3"/>
  <c r="D12" i="3"/>
  <c r="D11" i="3"/>
  <c r="E20" i="2"/>
  <c r="E19" i="2"/>
  <c r="E18" i="2"/>
  <c r="E17" i="2"/>
  <c r="E16" i="2"/>
  <c r="E15" i="2"/>
  <c r="E14" i="2"/>
  <c r="E13" i="2"/>
  <c r="E12" i="2"/>
  <c r="E11" i="2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1" i="1"/>
  <c r="L10" i="1"/>
  <c r="J10" i="1"/>
</calcChain>
</file>

<file path=xl/sharedStrings.xml><?xml version="1.0" encoding="utf-8"?>
<sst xmlns="http://schemas.openxmlformats.org/spreadsheetml/2006/main" count="175" uniqueCount="76">
  <si>
    <t>Cédula</t>
  </si>
  <si>
    <t>Nombre</t>
  </si>
  <si>
    <t>Género</t>
  </si>
  <si>
    <t>Labor</t>
  </si>
  <si>
    <t>Horas Trabajadas 
Semana 1</t>
  </si>
  <si>
    <t>Total Horas
Trabajadas</t>
  </si>
  <si>
    <t>Valor unitario Hora</t>
  </si>
  <si>
    <t>Trato</t>
  </si>
  <si>
    <t>Estimada</t>
  </si>
  <si>
    <t>Estimado</t>
  </si>
  <si>
    <t>Femenino</t>
  </si>
  <si>
    <t>Masculino</t>
  </si>
  <si>
    <t>Digitador</t>
  </si>
  <si>
    <t>Analista</t>
  </si>
  <si>
    <t>Investigador</t>
  </si>
  <si>
    <t>Compilador</t>
  </si>
  <si>
    <t>Total 
Pagado</t>
  </si>
  <si>
    <t>Horas Trabajadas 
Semana 2</t>
  </si>
  <si>
    <t>Horas Trabajadas 
Semana 3</t>
  </si>
  <si>
    <t>Información de las horas trabajadas por el personal de la empresa Investigando &amp; Digitando en el mes de julio de 2016</t>
  </si>
  <si>
    <t>RAFAEL ANDRES ALVAREZ</t>
  </si>
  <si>
    <t>JACKELINE STEPHANNY ADARME</t>
  </si>
  <si>
    <t>HENRY ALEXIS ACOSTA</t>
  </si>
  <si>
    <t>ELKIN  RODRIGO ACEVEDO</t>
  </si>
  <si>
    <t>SHULLY HANETH AGUIRRE</t>
  </si>
  <si>
    <t>YOANY ANDRES AGUDELO</t>
  </si>
  <si>
    <t>JHON ALEXANDER ALVAREZ</t>
  </si>
  <si>
    <t>JEISON DAVID ALI</t>
  </si>
  <si>
    <t>HECTOR JAIME ALVAREZ</t>
  </si>
  <si>
    <t>EDILBERTO AGUDELO</t>
  </si>
  <si>
    <t>AROLDO ALFARO</t>
  </si>
  <si>
    <t>CHRISTIAN CAMILO AGUILERA</t>
  </si>
  <si>
    <t>ANIBAL ACEVEDO</t>
  </si>
  <si>
    <t>RODRIGO ALDANA</t>
  </si>
  <si>
    <t>DIANA  ALEXANDRA ALVAREZ</t>
  </si>
  <si>
    <t>CRISTHIAN DAVID ALVARADO</t>
  </si>
  <si>
    <t>AFRANIO ALLIN</t>
  </si>
  <si>
    <t>RAMIRO ALVARADO</t>
  </si>
  <si>
    <t>SHIRLEY YESENIA AMAYA</t>
  </si>
  <si>
    <t>EDWIN ALFONSO AGUIRRE</t>
  </si>
  <si>
    <t>DAVID ALVARES</t>
  </si>
  <si>
    <t>JAIME ANDRES ALVAREZ</t>
  </si>
  <si>
    <t>YEISON  JAVIER AFANADOR</t>
  </si>
  <si>
    <t>PAULA ALEJANDRA AGUDELO</t>
  </si>
  <si>
    <t>KHARIN JAFFAT ALFONSO</t>
  </si>
  <si>
    <t>ESTEBAN  JESUS AHUMEDO</t>
  </si>
  <si>
    <t>KATIA ELENA ACOSTA</t>
  </si>
  <si>
    <t>JUAN ALEJANDRO AGUDELO</t>
  </si>
  <si>
    <t>LAURA JAHEL ABRIL</t>
  </si>
  <si>
    <t>YULIAN PAOLA ANGEL</t>
  </si>
  <si>
    <t>Horas Trabajadas 
Semana 4</t>
  </si>
  <si>
    <t xml:space="preserve">Estadisticas de horas trabajadas </t>
  </si>
  <si>
    <t>Utilizando funciones, debe hallar las 10 cantidades solicitadas. No se deben colocar valores manualmente, no se debe copiar la información de la hoja "Datos" y pegarla en esta hoja, todas las funciones deben hacer relación a la hoja "Datos".
Una vez halladas las 10 cantidades debe dar formato a esa columna para que nos muestre los valores con un decimal.
No se deben agregar columnas adicionales.</t>
  </si>
  <si>
    <t>No.</t>
  </si>
  <si>
    <t>Solicitud</t>
  </si>
  <si>
    <t>Cantidades</t>
  </si>
  <si>
    <t>¿Cuántos empleados pertenecen al género femenino?</t>
  </si>
  <si>
    <t>¿Cuántos empleados pertenecen al género Maculino?</t>
  </si>
  <si>
    <t>¿Cuál es la cantidad de horas trabajadas por el personal durante la semana 1?</t>
  </si>
  <si>
    <t>¿Cuál es mayor cantidad de horas trabajadas por un empleado en la semana 4?</t>
  </si>
  <si>
    <t>¿Cuál es la menor cantidad de horas trabajadas por un empleado en la semana 2?</t>
  </si>
  <si>
    <t>¿Cuál es la cantidad promedio de horas trabajadas durante la semana 3?</t>
  </si>
  <si>
    <t>¿Cuál es el promedio de horas trabajadas por los empleados de género femenino en la semama 3?</t>
  </si>
  <si>
    <t>¿Cuál es el promedio de horas trabajadas por los empleados de género masculino en la semama 4?</t>
  </si>
  <si>
    <t>¿Cuál es el total de horas trabajadas por los empleados de género femenino en la semama 2?</t>
  </si>
  <si>
    <t>¿Cuál es el total de horas trabajadas por los empleados de género masculino en la semama 1?</t>
  </si>
  <si>
    <t>Supervisor</t>
  </si>
  <si>
    <t>Estadisticas por labor</t>
  </si>
  <si>
    <t>Halle la cantidades y valores solicitados de acuerdo con la labor desempeñada. Se deben utilizar funciones que hagan referencia a la hoja "Datos". Luego se deben insertar dos gráficos: el primero en forma de torta que muestre las cantidades promedio por cada labor y el segundo un gráfico de barras verticales que muestre la suma total  del valor pagado por labor.</t>
  </si>
  <si>
    <t>Cantidad promedio horas totales trabajadas</t>
  </si>
  <si>
    <t>Suma total del valor pagado</t>
  </si>
  <si>
    <t>Estadisticas por género y labor</t>
  </si>
  <si>
    <t>Elaboré una tabla dinámica que nos muestre cuál fue el total de valores pagados por labor discriminados por género</t>
  </si>
  <si>
    <t>Las actividades a realizar con la información entregada son las siguientes: utilizando fórmulas o funciones debe hallar el total de horas trabjadas y el total pagado a cada uno de los trabajadores. 
Una vez hallados los valores solicitados debe dar formato a las 2  últimas columas, es decir, solo convertir a moneda las columnas K (Valor unitario) Y L (Total pagado) para que los valores aparezcan con el signo pesos y separado por miles, ejemplo $35.000,00. Luego se debe centrar la información como aparece en las horas trabajadas</t>
  </si>
  <si>
    <t>Total general</t>
  </si>
  <si>
    <t>Suma de Total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</si>
</sst>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0.0"/>
    <numFmt numFmtId="173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Fill="1" applyBorder="1"/>
    <xf numFmtId="0" fontId="0" fillId="0" borderId="24" xfId="0" applyBorder="1"/>
    <xf numFmtId="0" fontId="0" fillId="0" borderId="0" xfId="0" applyBorder="1"/>
    <xf numFmtId="0" fontId="0" fillId="0" borderId="0" xfId="0" applyAlignment="1">
      <alignment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19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170" fontId="0" fillId="0" borderId="3" xfId="0" applyNumberFormat="1" applyBorder="1"/>
    <xf numFmtId="170" fontId="0" fillId="0" borderId="26" xfId="1" applyNumberFormat="1" applyFont="1" applyBorder="1"/>
    <xf numFmtId="170" fontId="0" fillId="0" borderId="6" xfId="0" applyNumberFormat="1" applyBorder="1"/>
    <xf numFmtId="170" fontId="0" fillId="0" borderId="25" xfId="0" applyNumberFormat="1" applyBorder="1"/>
    <xf numFmtId="173" fontId="0" fillId="0" borderId="26" xfId="1" applyNumberFormat="1" applyFont="1" applyBorder="1"/>
    <xf numFmtId="0" fontId="0" fillId="0" borderId="0" xfId="0" pivotButton="1"/>
    <xf numFmtId="0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631641383810068E-2"/>
          <c:y val="0.10557361521406065"/>
          <c:w val="0.81975868835604593"/>
          <c:h val="0.78885276957187866"/>
        </c:manualLayout>
      </c:layout>
      <c:pie3DChart>
        <c:varyColors val="1"/>
        <c:ser>
          <c:idx val="0"/>
          <c:order val="0"/>
          <c:tx>
            <c:strRef>
              <c:f>Gráficos!$D$10</c:f>
              <c:strCache>
                <c:ptCount val="1"/>
                <c:pt idx="0">
                  <c:v>Cantidad promedio horas totales trabajadas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Gráficos!$C$11:$C$15</c:f>
              <c:strCache>
                <c:ptCount val="5"/>
                <c:pt idx="0">
                  <c:v>Digitador</c:v>
                </c:pt>
                <c:pt idx="1">
                  <c:v>Analista</c:v>
                </c:pt>
                <c:pt idx="2">
                  <c:v>Compilador</c:v>
                </c:pt>
                <c:pt idx="3">
                  <c:v>Investigador</c:v>
                </c:pt>
                <c:pt idx="4">
                  <c:v>Supervisor</c:v>
                </c:pt>
              </c:strCache>
            </c:strRef>
          </c:cat>
          <c:val>
            <c:numRef>
              <c:f>Gráficos!$D$11:$D$15</c:f>
              <c:numCache>
                <c:formatCode>0.0</c:formatCode>
                <c:ptCount val="5"/>
                <c:pt idx="0">
                  <c:v>36.5625</c:v>
                </c:pt>
                <c:pt idx="1">
                  <c:v>32</c:v>
                </c:pt>
                <c:pt idx="2">
                  <c:v>40.5</c:v>
                </c:pt>
                <c:pt idx="3">
                  <c:v>31.333333333333332</c:v>
                </c:pt>
                <c:pt idx="4">
                  <c:v>34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Labor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Gráficos!$C$11:$C$15</c:f>
              <c:strCache>
                <c:ptCount val="5"/>
                <c:pt idx="0">
                  <c:v>Digitador</c:v>
                </c:pt>
                <c:pt idx="1">
                  <c:v>Analista</c:v>
                </c:pt>
                <c:pt idx="2">
                  <c:v>Compilador</c:v>
                </c:pt>
                <c:pt idx="3">
                  <c:v>Investigador</c:v>
                </c:pt>
                <c:pt idx="4">
                  <c:v>Supervisor</c:v>
                </c:pt>
              </c:strCache>
            </c:strRef>
          </c:cat>
          <c:val>
            <c:numRef>
              <c:f>Gráficos!$E$11:$E$15</c:f>
              <c:numCache>
                <c:formatCode>_-"$"* #,##0_-;\-"$"* #,##0_-;_-"$"* "-"??_-;_-@_-</c:formatCode>
                <c:ptCount val="5"/>
                <c:pt idx="0">
                  <c:v>36575000</c:v>
                </c:pt>
                <c:pt idx="1">
                  <c:v>29190000</c:v>
                </c:pt>
                <c:pt idx="2">
                  <c:v>6864000</c:v>
                </c:pt>
                <c:pt idx="3">
                  <c:v>19581600</c:v>
                </c:pt>
                <c:pt idx="4">
                  <c:v>7375900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901146928"/>
        <c:axId val="-901144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Gráficos!$C$11:$C$15</c15:sqref>
                        </c15:formulaRef>
                      </c:ext>
                    </c:extLst>
                    <c:strCache>
                      <c:ptCount val="5"/>
                      <c:pt idx="0">
                        <c:v>Digitador</c:v>
                      </c:pt>
                      <c:pt idx="1">
                        <c:v>Analista</c:v>
                      </c:pt>
                      <c:pt idx="2">
                        <c:v>Compilador</c:v>
                      </c:pt>
                      <c:pt idx="3">
                        <c:v>Investigador</c:v>
                      </c:pt>
                      <c:pt idx="4">
                        <c:v>Supervisor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Gráficos!$D$11:$D$15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36.5625</c:v>
                      </c:pt>
                      <c:pt idx="1">
                        <c:v>32</c:v>
                      </c:pt>
                      <c:pt idx="2">
                        <c:v>40.5</c:v>
                      </c:pt>
                      <c:pt idx="3">
                        <c:v>31.333333333333332</c:v>
                      </c:pt>
                      <c:pt idx="4">
                        <c:v>34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9011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01144752"/>
        <c:crosses val="autoZero"/>
        <c:auto val="1"/>
        <c:lblAlgn val="ctr"/>
        <c:lblOffset val="100"/>
        <c:noMultiLvlLbl val="0"/>
      </c:catAx>
      <c:valAx>
        <c:axId val="-90114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011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15</xdr:row>
      <xdr:rowOff>138111</xdr:rowOff>
    </xdr:from>
    <xdr:to>
      <xdr:col>12</xdr:col>
      <xdr:colOff>28575</xdr:colOff>
      <xdr:row>30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15</xdr:row>
      <xdr:rowOff>166687</xdr:rowOff>
    </xdr:from>
    <xdr:to>
      <xdr:col>5</xdr:col>
      <xdr:colOff>428625</xdr:colOff>
      <xdr:row>30</xdr:row>
      <xdr:rowOff>52387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honathan" refreshedDate="42686.672073726855" createdVersion="5" refreshedVersion="5" minRefreshableVersion="3" recordCount="30">
  <cacheSource type="worksheet">
    <worksheetSource ref="A9:L39" sheet="Datos"/>
  </cacheSource>
  <cacheFields count="12">
    <cacheField name="Cédula" numFmtId="0">
      <sharedItems containsSemiMixedTypes="0" containsString="0" containsNumber="1" containsInteger="1" minValue="3091343" maxValue="97080124293"/>
    </cacheField>
    <cacheField name="Nombre" numFmtId="0">
      <sharedItems/>
    </cacheField>
    <cacheField name="Género" numFmtId="0">
      <sharedItems count="2">
        <s v="Masculino"/>
        <s v="Femenino"/>
      </sharedItems>
    </cacheField>
    <cacheField name="Trato" numFmtId="0">
      <sharedItems/>
    </cacheField>
    <cacheField name="Labor" numFmtId="0">
      <sharedItems count="5">
        <s v="Digitador"/>
        <s v="Investigador"/>
        <s v="Analista"/>
        <s v="Compilador"/>
        <s v="Supervisor"/>
      </sharedItems>
    </cacheField>
    <cacheField name="Horas Trabajadas _x000a_Semana 1" numFmtId="0">
      <sharedItems containsSemiMixedTypes="0" containsString="0" containsNumber="1" containsInteger="1" minValue="22" maxValue="48"/>
    </cacheField>
    <cacheField name="Horas Trabajadas _x000a_Semana 2" numFmtId="0">
      <sharedItems containsSemiMixedTypes="0" containsString="0" containsNumber="1" containsInteger="1" minValue="19" maxValue="48"/>
    </cacheField>
    <cacheField name="Horas Trabajadas _x000a_Semana 3" numFmtId="0">
      <sharedItems containsSemiMixedTypes="0" containsString="0" containsNumber="1" containsInteger="1" minValue="19" maxValue="48"/>
    </cacheField>
    <cacheField name="Horas Trabajadas _x000a_Semana 4" numFmtId="0">
      <sharedItems containsSemiMixedTypes="0" containsString="0" containsNumber="1" containsInteger="1" minValue="21" maxValue="48"/>
    </cacheField>
    <cacheField name="Total Horas_x000a_Trabajadas" numFmtId="0">
      <sharedItems containsSemiMixedTypes="0" containsString="0" containsNumber="1" containsInteger="1" minValue="96" maxValue="170"/>
    </cacheField>
    <cacheField name="Valor unitario Hora" numFmtId="44">
      <sharedItems containsSemiMixedTypes="0" containsString="0" containsNumber="1" containsInteger="1" minValue="17500" maxValue="49200"/>
    </cacheField>
    <cacheField name="Total _x000a_Pagado" numFmtId="44">
      <sharedItems containsSemiMixedTypes="0" containsString="0" containsNumber="1" containsInteger="1" minValue="1680000" maxValue="718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1020786731"/>
    <s v="RAFAEL ANDRES ALVAREZ"/>
    <x v="0"/>
    <s v="Estimado"/>
    <x v="0"/>
    <n v="48"/>
    <n v="29"/>
    <n v="44"/>
    <n v="28"/>
    <n v="149"/>
    <n v="17500"/>
    <n v="2607500"/>
  </r>
  <r>
    <n v="1085318429"/>
    <s v="JACKELINE STEPHANNY ADARME"/>
    <x v="1"/>
    <s v="Estimada"/>
    <x v="1"/>
    <n v="37"/>
    <n v="39"/>
    <n v="29"/>
    <n v="37"/>
    <n v="142"/>
    <n v="49200"/>
    <n v="6986400"/>
  </r>
  <r>
    <n v="94232842"/>
    <s v="HENRY ALEXIS ACOSTA"/>
    <x v="0"/>
    <s v="Estimado"/>
    <x v="0"/>
    <n v="47"/>
    <n v="28"/>
    <n v="26"/>
    <n v="30"/>
    <n v="131"/>
    <n v="17500"/>
    <n v="2292500"/>
  </r>
  <r>
    <n v="1015393657"/>
    <s v="ELKIN  RODRIGO ACEVEDO"/>
    <x v="0"/>
    <s v="Estimado"/>
    <x v="0"/>
    <n v="31"/>
    <n v="35"/>
    <n v="46"/>
    <n v="27"/>
    <n v="139"/>
    <n v="17500"/>
    <n v="2432500"/>
  </r>
  <r>
    <n v="1117517357"/>
    <s v="SHULLY HANETH AGUIRRE"/>
    <x v="1"/>
    <s v="Estimada"/>
    <x v="2"/>
    <n v="23"/>
    <n v="28"/>
    <n v="36"/>
    <n v="34"/>
    <n v="121"/>
    <n v="35000"/>
    <n v="4235000"/>
  </r>
  <r>
    <n v="70166959"/>
    <s v="YOANY ANDRES AGUDELO"/>
    <x v="0"/>
    <s v="Estimado"/>
    <x v="2"/>
    <n v="31"/>
    <n v="30"/>
    <n v="45"/>
    <n v="21"/>
    <n v="127"/>
    <n v="35000"/>
    <n v="4445000"/>
  </r>
  <r>
    <n v="1040034657"/>
    <s v="JHON ALEXANDER ALVAREZ"/>
    <x v="0"/>
    <s v="Estimado"/>
    <x v="3"/>
    <n v="36"/>
    <n v="33"/>
    <n v="39"/>
    <n v="42"/>
    <n v="150"/>
    <n v="24000"/>
    <n v="3600000"/>
  </r>
  <r>
    <n v="1065580964"/>
    <s v="JEISON DAVID ALI"/>
    <x v="0"/>
    <s v="Estimado"/>
    <x v="0"/>
    <n v="30"/>
    <n v="27"/>
    <n v="19"/>
    <n v="24"/>
    <n v="100"/>
    <n v="17500"/>
    <n v="1750000"/>
  </r>
  <r>
    <n v="1090388002"/>
    <s v="HECTOR JAIME ALVAREZ"/>
    <x v="0"/>
    <s v="Estimado"/>
    <x v="2"/>
    <n v="22"/>
    <n v="47"/>
    <n v="42"/>
    <n v="28"/>
    <n v="139"/>
    <n v="35000"/>
    <n v="4865000"/>
  </r>
  <r>
    <n v="71410931"/>
    <s v="EDILBERTO AGUDELO"/>
    <x v="0"/>
    <s v="Estimado"/>
    <x v="0"/>
    <n v="42"/>
    <n v="30"/>
    <n v="33"/>
    <n v="42"/>
    <n v="147"/>
    <n v="17500"/>
    <n v="2572500"/>
  </r>
  <r>
    <n v="74857856"/>
    <s v="AROLDO ALFARO"/>
    <x v="0"/>
    <s v="Estimado"/>
    <x v="1"/>
    <n v="26"/>
    <n v="26"/>
    <n v="36"/>
    <n v="25"/>
    <n v="113"/>
    <n v="49200"/>
    <n v="5559600"/>
  </r>
  <r>
    <n v="1012331075"/>
    <s v="CHRISTIAN CAMILO AGUILERA"/>
    <x v="0"/>
    <s v="Estimado"/>
    <x v="4"/>
    <n v="25"/>
    <n v="23"/>
    <n v="40"/>
    <n v="30"/>
    <n v="118"/>
    <n v="28700"/>
    <n v="3386600"/>
  </r>
  <r>
    <n v="1118536697"/>
    <s v="ANIBAL ACEVEDO"/>
    <x v="0"/>
    <s v="Estimado"/>
    <x v="0"/>
    <n v="31"/>
    <n v="37"/>
    <n v="47"/>
    <n v="48"/>
    <n v="163"/>
    <n v="17500"/>
    <n v="2852500"/>
  </r>
  <r>
    <n v="6804095"/>
    <s v="RODRIGO ALDANA"/>
    <x v="0"/>
    <s v="Estimado"/>
    <x v="1"/>
    <n v="37"/>
    <n v="23"/>
    <n v="47"/>
    <n v="32"/>
    <n v="139"/>
    <n v="49200"/>
    <n v="6838800"/>
  </r>
  <r>
    <n v="1018372274"/>
    <s v="DIANA  ALEXANDRA ALVAREZ"/>
    <x v="1"/>
    <s v="Estimada"/>
    <x v="0"/>
    <n v="39"/>
    <n v="25"/>
    <n v="26"/>
    <n v="26"/>
    <n v="116"/>
    <n v="17500"/>
    <n v="2030000"/>
  </r>
  <r>
    <n v="3091343"/>
    <s v="CRISTHIAN DAVID ALVARADO"/>
    <x v="0"/>
    <s v="Estimado"/>
    <x v="2"/>
    <n v="42"/>
    <n v="22"/>
    <n v="41"/>
    <n v="42"/>
    <n v="147"/>
    <n v="35000"/>
    <n v="5145000"/>
  </r>
  <r>
    <n v="11617130"/>
    <s v="AFRANIO ALLIN"/>
    <x v="0"/>
    <s v="Estimado"/>
    <x v="0"/>
    <n v="31"/>
    <n v="36"/>
    <n v="35"/>
    <n v="29"/>
    <n v="131"/>
    <n v="17500"/>
    <n v="2292500"/>
  </r>
  <r>
    <n v="83252579"/>
    <s v="RAMIRO ALVARADO"/>
    <x v="0"/>
    <s v="Estimado"/>
    <x v="0"/>
    <n v="42"/>
    <n v="33"/>
    <n v="40"/>
    <n v="30"/>
    <n v="145"/>
    <n v="17500"/>
    <n v="2537500"/>
  </r>
  <r>
    <n v="1030641774"/>
    <s v="SHIRLEY YESENIA AMAYA"/>
    <x v="1"/>
    <s v="Estimada"/>
    <x v="0"/>
    <n v="31"/>
    <n v="45"/>
    <n v="48"/>
    <n v="31"/>
    <n v="155"/>
    <n v="17500"/>
    <n v="2712500"/>
  </r>
  <r>
    <n v="1130643979"/>
    <s v="EDWIN ALFONSO AGUIRRE"/>
    <x v="0"/>
    <s v="Estimado"/>
    <x v="3"/>
    <n v="45"/>
    <n v="26"/>
    <n v="19"/>
    <n v="46"/>
    <n v="136"/>
    <n v="24000"/>
    <n v="3264000"/>
  </r>
  <r>
    <n v="8101092"/>
    <s v="DAVID ALVARES"/>
    <x v="0"/>
    <s v="Estimado"/>
    <x v="0"/>
    <n v="42"/>
    <n v="21"/>
    <n v="27"/>
    <n v="21"/>
    <n v="111"/>
    <n v="17500"/>
    <n v="1942500"/>
  </r>
  <r>
    <n v="86065506"/>
    <s v="JAIME ANDRES ALVAREZ"/>
    <x v="0"/>
    <s v="Estimado"/>
    <x v="4"/>
    <n v="43"/>
    <n v="43"/>
    <n v="24"/>
    <n v="29"/>
    <n v="139"/>
    <n v="28700"/>
    <n v="3989300"/>
  </r>
  <r>
    <n v="93410030"/>
    <s v="YEISON  JAVIER AFANADOR"/>
    <x v="0"/>
    <s v="Estimado"/>
    <x v="1"/>
    <n v="31"/>
    <n v="48"/>
    <n v="30"/>
    <n v="37"/>
    <n v="146"/>
    <n v="49200"/>
    <n v="7183200"/>
  </r>
  <r>
    <n v="1010225392"/>
    <s v="PAULA ALEJANDRA AGUDELO"/>
    <x v="1"/>
    <s v="Estimada"/>
    <x v="2"/>
    <n v="41"/>
    <n v="38"/>
    <n v="46"/>
    <n v="45"/>
    <n v="170"/>
    <n v="35000"/>
    <n v="5950000"/>
  </r>
  <r>
    <n v="1026275070"/>
    <s v="KHARIN JAFFAT ALFONSO"/>
    <x v="1"/>
    <s v="Estimada"/>
    <x v="0"/>
    <n v="27"/>
    <n v="28"/>
    <n v="31"/>
    <n v="40"/>
    <n v="126"/>
    <n v="17500"/>
    <n v="2205000"/>
  </r>
  <r>
    <n v="1047456993"/>
    <s v="ESTEBAN  JESUS AHUMEDO"/>
    <x v="0"/>
    <s v="Estimado"/>
    <x v="2"/>
    <n v="33"/>
    <n v="39"/>
    <n v="29"/>
    <n v="29"/>
    <n v="130"/>
    <n v="35000"/>
    <n v="4550000"/>
  </r>
  <r>
    <n v="1103949737"/>
    <s v="KATIA ELENA ACOSTA"/>
    <x v="1"/>
    <s v="Estimada"/>
    <x v="0"/>
    <n v="32"/>
    <n v="33"/>
    <n v="26"/>
    <n v="28"/>
    <n v="119"/>
    <n v="17500"/>
    <n v="2082500"/>
  </r>
  <r>
    <n v="1116257320"/>
    <s v="JUAN ALEJANDRO AGUDELO"/>
    <x v="0"/>
    <s v="Estimado"/>
    <x v="0"/>
    <n v="46"/>
    <n v="19"/>
    <n v="26"/>
    <n v="22"/>
    <n v="113"/>
    <n v="17500"/>
    <n v="1977500"/>
  </r>
  <r>
    <n v="97080124293"/>
    <s v="LAURA JAHEL ABRIL"/>
    <x v="1"/>
    <s v="Estimada"/>
    <x v="0"/>
    <n v="39"/>
    <n v="43"/>
    <n v="44"/>
    <n v="23"/>
    <n v="149"/>
    <n v="17500"/>
    <n v="2607500"/>
  </r>
  <r>
    <n v="49671730"/>
    <s v="YULIAN PAOLA ANGEL"/>
    <x v="1"/>
    <s v="Estimada"/>
    <x v="0"/>
    <n v="27"/>
    <n v="19"/>
    <n v="24"/>
    <n v="26"/>
    <n v="96"/>
    <n v="17500"/>
    <n v="168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outline="1" outlineData="1" compactData="0" multipleFieldFilters="0">
  <location ref="A7:C18" firstHeaderRow="1" firstDataRow="1" firstDataCol="2"/>
  <pivotFields count="12">
    <pivotField compact="0" showAll="0"/>
    <pivotField compact="0" showAll="0"/>
    <pivotField axis="axisRow" compact="0" showAll="0">
      <items count="3">
        <item x="1"/>
        <item x="0"/>
        <item t="default"/>
      </items>
    </pivotField>
    <pivotField compact="0" showAll="0"/>
    <pivotField axis="axisRow" compact="0" showAll="0">
      <items count="6">
        <item x="2"/>
        <item x="3"/>
        <item x="0"/>
        <item x="1"/>
        <item x="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numFmtId="44" showAll="0"/>
    <pivotField dataField="1" compact="0" numFmtId="44" showAll="0"/>
  </pivotFields>
  <rowFields count="2">
    <field x="2"/>
    <field x="4"/>
  </rowFields>
  <rowItems count="11">
    <i>
      <x/>
    </i>
    <i r="1">
      <x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uma de Total _x000a_Pagado" fld="11" baseField="0" baseItem="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7" workbookViewId="0">
      <selection activeCell="C38" sqref="C38"/>
    </sheetView>
  </sheetViews>
  <sheetFormatPr baseColWidth="10" defaultRowHeight="15" x14ac:dyDescent="0.25"/>
  <cols>
    <col min="1" max="1" width="12" bestFit="1" customWidth="1"/>
    <col min="6" max="9" width="15.85546875" bestFit="1" customWidth="1"/>
    <col min="10" max="10" width="11.5703125" customWidth="1"/>
    <col min="11" max="11" width="13.140625" customWidth="1"/>
    <col min="12" max="12" width="14.140625" bestFit="1" customWidth="1"/>
  </cols>
  <sheetData>
    <row r="1" spans="1:12" ht="15.75" thickBot="1" x14ac:dyDescent="0.3"/>
    <row r="2" spans="1:12" ht="15.75" thickBo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 x14ac:dyDescent="0.25">
      <c r="A4" s="30" t="s">
        <v>73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 ht="15" customHeight="1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ht="15.75" thickBot="1" x14ac:dyDescent="0.3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1:12" ht="15.75" thickBot="1" x14ac:dyDescent="0.3"/>
    <row r="9" spans="1:12" ht="37.5" customHeight="1" thickBot="1" x14ac:dyDescent="0.3">
      <c r="A9" s="5" t="s">
        <v>0</v>
      </c>
      <c r="B9" s="6" t="s">
        <v>1</v>
      </c>
      <c r="C9" s="6" t="s">
        <v>2</v>
      </c>
      <c r="D9" s="6" t="s">
        <v>7</v>
      </c>
      <c r="E9" s="6" t="s">
        <v>3</v>
      </c>
      <c r="F9" s="7" t="s">
        <v>4</v>
      </c>
      <c r="G9" s="7" t="s">
        <v>17</v>
      </c>
      <c r="H9" s="7" t="s">
        <v>18</v>
      </c>
      <c r="I9" s="7" t="s">
        <v>50</v>
      </c>
      <c r="J9" s="7" t="s">
        <v>5</v>
      </c>
      <c r="K9" s="7" t="s">
        <v>6</v>
      </c>
      <c r="L9" s="8" t="s">
        <v>16</v>
      </c>
    </row>
    <row r="10" spans="1:12" ht="15.75" thickBot="1" x14ac:dyDescent="0.3">
      <c r="A10" s="12">
        <v>1020786731</v>
      </c>
      <c r="B10" s="13" t="s">
        <v>20</v>
      </c>
      <c r="C10" s="13" t="s">
        <v>11</v>
      </c>
      <c r="D10" s="13" t="s">
        <v>9</v>
      </c>
      <c r="E10" s="13" t="s">
        <v>12</v>
      </c>
      <c r="F10" s="14">
        <v>48</v>
      </c>
      <c r="G10" s="14">
        <v>29</v>
      </c>
      <c r="H10" s="14">
        <v>44</v>
      </c>
      <c r="I10" s="14">
        <v>28</v>
      </c>
      <c r="J10" s="13">
        <f>SUM(F10:I10)</f>
        <v>149</v>
      </c>
      <c r="K10" s="41">
        <v>17500</v>
      </c>
      <c r="L10" s="42">
        <f>(K10*J10)</f>
        <v>2607500</v>
      </c>
    </row>
    <row r="11" spans="1:12" ht="15.75" thickBot="1" x14ac:dyDescent="0.3">
      <c r="A11" s="2">
        <v>1085318429</v>
      </c>
      <c r="B11" s="1" t="s">
        <v>21</v>
      </c>
      <c r="C11" s="1" t="s">
        <v>10</v>
      </c>
      <c r="D11" s="1" t="s">
        <v>8</v>
      </c>
      <c r="E11" s="1" t="s">
        <v>14</v>
      </c>
      <c r="F11" s="10">
        <v>37</v>
      </c>
      <c r="G11" s="10">
        <v>39</v>
      </c>
      <c r="H11" s="10">
        <v>29</v>
      </c>
      <c r="I11" s="10">
        <v>37</v>
      </c>
      <c r="J11" s="1">
        <f>SUM(F11:I11)</f>
        <v>142</v>
      </c>
      <c r="K11" s="43">
        <v>49200</v>
      </c>
      <c r="L11" s="42">
        <f t="shared" ref="L11:L39" si="0">(K11*J11)</f>
        <v>6986400</v>
      </c>
    </row>
    <row r="12" spans="1:12" ht="15.75" thickBot="1" x14ac:dyDescent="0.3">
      <c r="A12" s="2">
        <v>94232842</v>
      </c>
      <c r="B12" s="1" t="s">
        <v>22</v>
      </c>
      <c r="C12" s="1" t="s">
        <v>11</v>
      </c>
      <c r="D12" s="1" t="s">
        <v>9</v>
      </c>
      <c r="E12" s="1" t="s">
        <v>12</v>
      </c>
      <c r="F12" s="10">
        <v>47</v>
      </c>
      <c r="G12" s="10">
        <v>28</v>
      </c>
      <c r="H12" s="10">
        <v>26</v>
      </c>
      <c r="I12" s="10">
        <v>30</v>
      </c>
      <c r="J12" s="1">
        <f t="shared" ref="J12:J39" si="1">SUM(F12:I12)</f>
        <v>131</v>
      </c>
      <c r="K12" s="43">
        <v>17500</v>
      </c>
      <c r="L12" s="42">
        <f t="shared" si="0"/>
        <v>2292500</v>
      </c>
    </row>
    <row r="13" spans="1:12" ht="15.75" thickBot="1" x14ac:dyDescent="0.3">
      <c r="A13" s="2">
        <v>1015393657</v>
      </c>
      <c r="B13" s="1" t="s">
        <v>23</v>
      </c>
      <c r="C13" s="1" t="s">
        <v>11</v>
      </c>
      <c r="D13" s="1" t="s">
        <v>9</v>
      </c>
      <c r="E13" s="1" t="s">
        <v>12</v>
      </c>
      <c r="F13" s="10">
        <v>31</v>
      </c>
      <c r="G13" s="10">
        <v>35</v>
      </c>
      <c r="H13" s="10">
        <v>46</v>
      </c>
      <c r="I13" s="10">
        <v>27</v>
      </c>
      <c r="J13" s="1">
        <f t="shared" si="1"/>
        <v>139</v>
      </c>
      <c r="K13" s="43">
        <v>17500</v>
      </c>
      <c r="L13" s="42">
        <f t="shared" si="0"/>
        <v>2432500</v>
      </c>
    </row>
    <row r="14" spans="1:12" ht="15.75" thickBot="1" x14ac:dyDescent="0.3">
      <c r="A14" s="2">
        <v>1117517357</v>
      </c>
      <c r="B14" s="1" t="s">
        <v>24</v>
      </c>
      <c r="C14" s="1" t="s">
        <v>10</v>
      </c>
      <c r="D14" s="1" t="s">
        <v>8</v>
      </c>
      <c r="E14" s="1" t="s">
        <v>13</v>
      </c>
      <c r="F14" s="10">
        <v>23</v>
      </c>
      <c r="G14" s="10">
        <v>28</v>
      </c>
      <c r="H14" s="10">
        <v>36</v>
      </c>
      <c r="I14" s="10">
        <v>34</v>
      </c>
      <c r="J14" s="1">
        <f t="shared" si="1"/>
        <v>121</v>
      </c>
      <c r="K14" s="43">
        <v>35000</v>
      </c>
      <c r="L14" s="42">
        <f t="shared" si="0"/>
        <v>4235000</v>
      </c>
    </row>
    <row r="15" spans="1:12" ht="15.75" thickBot="1" x14ac:dyDescent="0.3">
      <c r="A15" s="2">
        <v>70166959</v>
      </c>
      <c r="B15" s="1" t="s">
        <v>25</v>
      </c>
      <c r="C15" s="1" t="s">
        <v>11</v>
      </c>
      <c r="D15" s="1" t="s">
        <v>9</v>
      </c>
      <c r="E15" s="1" t="s">
        <v>13</v>
      </c>
      <c r="F15" s="10">
        <v>31</v>
      </c>
      <c r="G15" s="10">
        <v>30</v>
      </c>
      <c r="H15" s="10">
        <v>45</v>
      </c>
      <c r="I15" s="10">
        <v>21</v>
      </c>
      <c r="J15" s="1">
        <f t="shared" si="1"/>
        <v>127</v>
      </c>
      <c r="K15" s="43">
        <v>35000</v>
      </c>
      <c r="L15" s="42">
        <f t="shared" si="0"/>
        <v>4445000</v>
      </c>
    </row>
    <row r="16" spans="1:12" ht="15.75" thickBot="1" x14ac:dyDescent="0.3">
      <c r="A16" s="2">
        <v>1040034657</v>
      </c>
      <c r="B16" s="1" t="s">
        <v>26</v>
      </c>
      <c r="C16" s="1" t="s">
        <v>11</v>
      </c>
      <c r="D16" s="1" t="s">
        <v>9</v>
      </c>
      <c r="E16" s="1" t="s">
        <v>15</v>
      </c>
      <c r="F16" s="10">
        <v>36</v>
      </c>
      <c r="G16" s="10">
        <v>33</v>
      </c>
      <c r="H16" s="10">
        <v>39</v>
      </c>
      <c r="I16" s="10">
        <v>42</v>
      </c>
      <c r="J16" s="1">
        <f t="shared" si="1"/>
        <v>150</v>
      </c>
      <c r="K16" s="43">
        <v>24000</v>
      </c>
      <c r="L16" s="42">
        <f t="shared" si="0"/>
        <v>3600000</v>
      </c>
    </row>
    <row r="17" spans="1:12" ht="15.75" thickBot="1" x14ac:dyDescent="0.3">
      <c r="A17" s="2">
        <v>1065580964</v>
      </c>
      <c r="B17" s="1" t="s">
        <v>27</v>
      </c>
      <c r="C17" s="1" t="s">
        <v>11</v>
      </c>
      <c r="D17" s="1" t="s">
        <v>9</v>
      </c>
      <c r="E17" s="1" t="s">
        <v>12</v>
      </c>
      <c r="F17" s="10">
        <v>30</v>
      </c>
      <c r="G17" s="10">
        <v>27</v>
      </c>
      <c r="H17" s="10">
        <v>19</v>
      </c>
      <c r="I17" s="10">
        <v>24</v>
      </c>
      <c r="J17" s="1">
        <f t="shared" si="1"/>
        <v>100</v>
      </c>
      <c r="K17" s="43">
        <v>17500</v>
      </c>
      <c r="L17" s="42">
        <f t="shared" si="0"/>
        <v>1750000</v>
      </c>
    </row>
    <row r="18" spans="1:12" ht="15.75" thickBot="1" x14ac:dyDescent="0.3">
      <c r="A18" s="2">
        <v>1090388002</v>
      </c>
      <c r="B18" s="1" t="s">
        <v>28</v>
      </c>
      <c r="C18" s="1" t="s">
        <v>11</v>
      </c>
      <c r="D18" s="1" t="s">
        <v>9</v>
      </c>
      <c r="E18" s="1" t="s">
        <v>13</v>
      </c>
      <c r="F18" s="10">
        <v>22</v>
      </c>
      <c r="G18" s="10">
        <v>47</v>
      </c>
      <c r="H18" s="10">
        <v>42</v>
      </c>
      <c r="I18" s="10">
        <v>28</v>
      </c>
      <c r="J18" s="1">
        <f t="shared" si="1"/>
        <v>139</v>
      </c>
      <c r="K18" s="43">
        <v>35000</v>
      </c>
      <c r="L18" s="42">
        <f t="shared" si="0"/>
        <v>4865000</v>
      </c>
    </row>
    <row r="19" spans="1:12" ht="15.75" thickBot="1" x14ac:dyDescent="0.3">
      <c r="A19" s="2">
        <v>71410931</v>
      </c>
      <c r="B19" s="1" t="s">
        <v>29</v>
      </c>
      <c r="C19" s="1" t="s">
        <v>11</v>
      </c>
      <c r="D19" s="1" t="s">
        <v>9</v>
      </c>
      <c r="E19" s="1" t="s">
        <v>12</v>
      </c>
      <c r="F19" s="10">
        <v>42</v>
      </c>
      <c r="G19" s="10">
        <v>30</v>
      </c>
      <c r="H19" s="10">
        <v>33</v>
      </c>
      <c r="I19" s="10">
        <v>42</v>
      </c>
      <c r="J19" s="1">
        <f t="shared" si="1"/>
        <v>147</v>
      </c>
      <c r="K19" s="43">
        <v>17500</v>
      </c>
      <c r="L19" s="42">
        <f t="shared" si="0"/>
        <v>2572500</v>
      </c>
    </row>
    <row r="20" spans="1:12" ht="15.75" thickBot="1" x14ac:dyDescent="0.3">
      <c r="A20" s="2">
        <v>74857856</v>
      </c>
      <c r="B20" s="1" t="s">
        <v>30</v>
      </c>
      <c r="C20" s="1" t="s">
        <v>11</v>
      </c>
      <c r="D20" s="1" t="s">
        <v>9</v>
      </c>
      <c r="E20" s="1" t="s">
        <v>14</v>
      </c>
      <c r="F20" s="10">
        <v>26</v>
      </c>
      <c r="G20" s="10">
        <v>26</v>
      </c>
      <c r="H20" s="10">
        <v>36</v>
      </c>
      <c r="I20" s="10">
        <v>25</v>
      </c>
      <c r="J20" s="1">
        <f t="shared" si="1"/>
        <v>113</v>
      </c>
      <c r="K20" s="43">
        <v>49200</v>
      </c>
      <c r="L20" s="42">
        <f t="shared" si="0"/>
        <v>5559600</v>
      </c>
    </row>
    <row r="21" spans="1:12" ht="15.75" thickBot="1" x14ac:dyDescent="0.3">
      <c r="A21" s="2">
        <v>1012331075</v>
      </c>
      <c r="B21" s="1" t="s">
        <v>31</v>
      </c>
      <c r="C21" s="1" t="s">
        <v>11</v>
      </c>
      <c r="D21" s="1" t="s">
        <v>9</v>
      </c>
      <c r="E21" s="1" t="s">
        <v>66</v>
      </c>
      <c r="F21" s="10">
        <v>25</v>
      </c>
      <c r="G21" s="10">
        <v>23</v>
      </c>
      <c r="H21" s="10">
        <v>40</v>
      </c>
      <c r="I21" s="10">
        <v>30</v>
      </c>
      <c r="J21" s="1">
        <f t="shared" si="1"/>
        <v>118</v>
      </c>
      <c r="K21" s="43">
        <v>28700</v>
      </c>
      <c r="L21" s="42">
        <f t="shared" si="0"/>
        <v>3386600</v>
      </c>
    </row>
    <row r="22" spans="1:12" ht="15.75" thickBot="1" x14ac:dyDescent="0.3">
      <c r="A22" s="2">
        <v>1118536697</v>
      </c>
      <c r="B22" s="1" t="s">
        <v>32</v>
      </c>
      <c r="C22" s="1" t="s">
        <v>11</v>
      </c>
      <c r="D22" s="1" t="s">
        <v>9</v>
      </c>
      <c r="E22" s="1" t="s">
        <v>12</v>
      </c>
      <c r="F22" s="10">
        <v>31</v>
      </c>
      <c r="G22" s="10">
        <v>37</v>
      </c>
      <c r="H22" s="10">
        <v>47</v>
      </c>
      <c r="I22" s="10">
        <v>48</v>
      </c>
      <c r="J22" s="1">
        <f t="shared" si="1"/>
        <v>163</v>
      </c>
      <c r="K22" s="43">
        <v>17500</v>
      </c>
      <c r="L22" s="42">
        <f t="shared" si="0"/>
        <v>2852500</v>
      </c>
    </row>
    <row r="23" spans="1:12" ht="15.75" thickBot="1" x14ac:dyDescent="0.3">
      <c r="A23" s="2">
        <v>6804095</v>
      </c>
      <c r="B23" s="1" t="s">
        <v>33</v>
      </c>
      <c r="C23" s="1" t="s">
        <v>11</v>
      </c>
      <c r="D23" s="1" t="s">
        <v>9</v>
      </c>
      <c r="E23" s="1" t="s">
        <v>14</v>
      </c>
      <c r="F23" s="10">
        <v>37</v>
      </c>
      <c r="G23" s="10">
        <v>23</v>
      </c>
      <c r="H23" s="10">
        <v>47</v>
      </c>
      <c r="I23" s="10">
        <v>32</v>
      </c>
      <c r="J23" s="1">
        <f t="shared" si="1"/>
        <v>139</v>
      </c>
      <c r="K23" s="43">
        <v>49200</v>
      </c>
      <c r="L23" s="42">
        <f t="shared" si="0"/>
        <v>6838800</v>
      </c>
    </row>
    <row r="24" spans="1:12" ht="15.75" thickBot="1" x14ac:dyDescent="0.3">
      <c r="A24" s="2">
        <v>1018372274</v>
      </c>
      <c r="B24" s="1" t="s">
        <v>34</v>
      </c>
      <c r="C24" s="1" t="s">
        <v>10</v>
      </c>
      <c r="D24" s="1" t="s">
        <v>8</v>
      </c>
      <c r="E24" s="1" t="s">
        <v>12</v>
      </c>
      <c r="F24" s="10">
        <v>39</v>
      </c>
      <c r="G24" s="10">
        <v>25</v>
      </c>
      <c r="H24" s="10">
        <v>26</v>
      </c>
      <c r="I24" s="10">
        <v>26</v>
      </c>
      <c r="J24" s="1">
        <f t="shared" si="1"/>
        <v>116</v>
      </c>
      <c r="K24" s="43">
        <v>17500</v>
      </c>
      <c r="L24" s="42">
        <f t="shared" si="0"/>
        <v>2030000</v>
      </c>
    </row>
    <row r="25" spans="1:12" ht="15.75" thickBot="1" x14ac:dyDescent="0.3">
      <c r="A25" s="2">
        <v>3091343</v>
      </c>
      <c r="B25" s="1" t="s">
        <v>35</v>
      </c>
      <c r="C25" s="1" t="s">
        <v>11</v>
      </c>
      <c r="D25" s="1" t="s">
        <v>9</v>
      </c>
      <c r="E25" s="1" t="s">
        <v>13</v>
      </c>
      <c r="F25" s="10">
        <v>42</v>
      </c>
      <c r="G25" s="10">
        <v>22</v>
      </c>
      <c r="H25" s="10">
        <v>41</v>
      </c>
      <c r="I25" s="10">
        <v>42</v>
      </c>
      <c r="J25" s="1">
        <f t="shared" si="1"/>
        <v>147</v>
      </c>
      <c r="K25" s="43">
        <v>35000</v>
      </c>
      <c r="L25" s="42">
        <f t="shared" si="0"/>
        <v>5145000</v>
      </c>
    </row>
    <row r="26" spans="1:12" ht="15.75" thickBot="1" x14ac:dyDescent="0.3">
      <c r="A26" s="2">
        <v>11617130</v>
      </c>
      <c r="B26" s="1" t="s">
        <v>36</v>
      </c>
      <c r="C26" s="1" t="s">
        <v>11</v>
      </c>
      <c r="D26" s="1" t="s">
        <v>9</v>
      </c>
      <c r="E26" s="1" t="s">
        <v>12</v>
      </c>
      <c r="F26" s="10">
        <v>31</v>
      </c>
      <c r="G26" s="10">
        <v>36</v>
      </c>
      <c r="H26" s="10">
        <v>35</v>
      </c>
      <c r="I26" s="10">
        <v>29</v>
      </c>
      <c r="J26" s="1">
        <f t="shared" si="1"/>
        <v>131</v>
      </c>
      <c r="K26" s="43">
        <v>17500</v>
      </c>
      <c r="L26" s="42">
        <f t="shared" si="0"/>
        <v>2292500</v>
      </c>
    </row>
    <row r="27" spans="1:12" ht="15.75" thickBot="1" x14ac:dyDescent="0.3">
      <c r="A27" s="2">
        <v>83252579</v>
      </c>
      <c r="B27" s="1" t="s">
        <v>37</v>
      </c>
      <c r="C27" s="1" t="s">
        <v>11</v>
      </c>
      <c r="D27" s="1" t="s">
        <v>9</v>
      </c>
      <c r="E27" s="1" t="s">
        <v>12</v>
      </c>
      <c r="F27" s="10">
        <v>42</v>
      </c>
      <c r="G27" s="10">
        <v>33</v>
      </c>
      <c r="H27" s="10">
        <v>40</v>
      </c>
      <c r="I27" s="10">
        <v>30</v>
      </c>
      <c r="J27" s="1">
        <f t="shared" si="1"/>
        <v>145</v>
      </c>
      <c r="K27" s="43">
        <v>17500</v>
      </c>
      <c r="L27" s="42">
        <f t="shared" si="0"/>
        <v>2537500</v>
      </c>
    </row>
    <row r="28" spans="1:12" ht="15.75" thickBot="1" x14ac:dyDescent="0.3">
      <c r="A28" s="2">
        <v>1030641774</v>
      </c>
      <c r="B28" s="1" t="s">
        <v>38</v>
      </c>
      <c r="C28" s="1" t="s">
        <v>10</v>
      </c>
      <c r="D28" s="1" t="s">
        <v>8</v>
      </c>
      <c r="E28" s="1" t="s">
        <v>12</v>
      </c>
      <c r="F28" s="10">
        <v>31</v>
      </c>
      <c r="G28" s="10">
        <v>45</v>
      </c>
      <c r="H28" s="10">
        <v>48</v>
      </c>
      <c r="I28" s="10">
        <v>31</v>
      </c>
      <c r="J28" s="1">
        <f t="shared" si="1"/>
        <v>155</v>
      </c>
      <c r="K28" s="43">
        <v>17500</v>
      </c>
      <c r="L28" s="42">
        <f t="shared" si="0"/>
        <v>2712500</v>
      </c>
    </row>
    <row r="29" spans="1:12" ht="15.75" thickBot="1" x14ac:dyDescent="0.3">
      <c r="A29" s="2">
        <v>1130643979</v>
      </c>
      <c r="B29" s="1" t="s">
        <v>39</v>
      </c>
      <c r="C29" s="1" t="s">
        <v>11</v>
      </c>
      <c r="D29" s="1" t="s">
        <v>9</v>
      </c>
      <c r="E29" s="1" t="s">
        <v>15</v>
      </c>
      <c r="F29" s="10">
        <v>45</v>
      </c>
      <c r="G29" s="10">
        <v>26</v>
      </c>
      <c r="H29" s="10">
        <v>19</v>
      </c>
      <c r="I29" s="10">
        <v>46</v>
      </c>
      <c r="J29" s="1">
        <f t="shared" si="1"/>
        <v>136</v>
      </c>
      <c r="K29" s="43">
        <v>24000</v>
      </c>
      <c r="L29" s="42">
        <f t="shared" si="0"/>
        <v>3264000</v>
      </c>
    </row>
    <row r="30" spans="1:12" ht="15.75" thickBot="1" x14ac:dyDescent="0.3">
      <c r="A30" s="2">
        <v>8101092</v>
      </c>
      <c r="B30" s="1" t="s">
        <v>40</v>
      </c>
      <c r="C30" s="1" t="s">
        <v>11</v>
      </c>
      <c r="D30" s="1" t="s">
        <v>9</v>
      </c>
      <c r="E30" s="1" t="s">
        <v>12</v>
      </c>
      <c r="F30" s="10">
        <v>42</v>
      </c>
      <c r="G30" s="10">
        <v>21</v>
      </c>
      <c r="H30" s="10">
        <v>27</v>
      </c>
      <c r="I30" s="10">
        <v>21</v>
      </c>
      <c r="J30" s="1">
        <f t="shared" si="1"/>
        <v>111</v>
      </c>
      <c r="K30" s="43">
        <v>17500</v>
      </c>
      <c r="L30" s="42">
        <f t="shared" si="0"/>
        <v>1942500</v>
      </c>
    </row>
    <row r="31" spans="1:12" ht="15.75" thickBot="1" x14ac:dyDescent="0.3">
      <c r="A31" s="2">
        <v>86065506</v>
      </c>
      <c r="B31" s="1" t="s">
        <v>41</v>
      </c>
      <c r="C31" s="1" t="s">
        <v>11</v>
      </c>
      <c r="D31" s="1" t="s">
        <v>9</v>
      </c>
      <c r="E31" s="1" t="s">
        <v>66</v>
      </c>
      <c r="F31" s="10">
        <v>43</v>
      </c>
      <c r="G31" s="10">
        <v>43</v>
      </c>
      <c r="H31" s="10">
        <v>24</v>
      </c>
      <c r="I31" s="10">
        <v>29</v>
      </c>
      <c r="J31" s="1">
        <f t="shared" si="1"/>
        <v>139</v>
      </c>
      <c r="K31" s="43">
        <v>28700</v>
      </c>
      <c r="L31" s="42">
        <f t="shared" si="0"/>
        <v>3989300</v>
      </c>
    </row>
    <row r="32" spans="1:12" ht="15.75" thickBot="1" x14ac:dyDescent="0.3">
      <c r="A32" s="2">
        <v>93410030</v>
      </c>
      <c r="B32" s="1" t="s">
        <v>42</v>
      </c>
      <c r="C32" s="1" t="s">
        <v>11</v>
      </c>
      <c r="D32" s="1" t="s">
        <v>9</v>
      </c>
      <c r="E32" s="1" t="s">
        <v>14</v>
      </c>
      <c r="F32" s="10">
        <v>31</v>
      </c>
      <c r="G32" s="10">
        <v>48</v>
      </c>
      <c r="H32" s="10">
        <v>30</v>
      </c>
      <c r="I32" s="10">
        <v>37</v>
      </c>
      <c r="J32" s="1">
        <f t="shared" si="1"/>
        <v>146</v>
      </c>
      <c r="K32" s="43">
        <v>49200</v>
      </c>
      <c r="L32" s="42">
        <f t="shared" si="0"/>
        <v>7183200</v>
      </c>
    </row>
    <row r="33" spans="1:12" ht="15.75" thickBot="1" x14ac:dyDescent="0.3">
      <c r="A33" s="2">
        <v>1010225392</v>
      </c>
      <c r="B33" s="1" t="s">
        <v>43</v>
      </c>
      <c r="C33" s="1" t="s">
        <v>10</v>
      </c>
      <c r="D33" s="1" t="s">
        <v>8</v>
      </c>
      <c r="E33" s="1" t="s">
        <v>13</v>
      </c>
      <c r="F33" s="10">
        <v>41</v>
      </c>
      <c r="G33" s="10">
        <v>38</v>
      </c>
      <c r="H33" s="10">
        <v>46</v>
      </c>
      <c r="I33" s="10">
        <v>45</v>
      </c>
      <c r="J33" s="1">
        <f t="shared" si="1"/>
        <v>170</v>
      </c>
      <c r="K33" s="43">
        <v>35000</v>
      </c>
      <c r="L33" s="42">
        <f t="shared" si="0"/>
        <v>5950000</v>
      </c>
    </row>
    <row r="34" spans="1:12" ht="15.75" thickBot="1" x14ac:dyDescent="0.3">
      <c r="A34" s="2">
        <v>1026275070</v>
      </c>
      <c r="B34" s="1" t="s">
        <v>44</v>
      </c>
      <c r="C34" s="1" t="s">
        <v>10</v>
      </c>
      <c r="D34" s="1" t="s">
        <v>8</v>
      </c>
      <c r="E34" s="1" t="s">
        <v>12</v>
      </c>
      <c r="F34" s="10">
        <v>27</v>
      </c>
      <c r="G34" s="10">
        <v>28</v>
      </c>
      <c r="H34" s="10">
        <v>31</v>
      </c>
      <c r="I34" s="10">
        <v>40</v>
      </c>
      <c r="J34" s="1">
        <f t="shared" si="1"/>
        <v>126</v>
      </c>
      <c r="K34" s="43">
        <v>17500</v>
      </c>
      <c r="L34" s="42">
        <f t="shared" si="0"/>
        <v>2205000</v>
      </c>
    </row>
    <row r="35" spans="1:12" ht="15.75" thickBot="1" x14ac:dyDescent="0.3">
      <c r="A35" s="2">
        <v>1047456993</v>
      </c>
      <c r="B35" s="1" t="s">
        <v>45</v>
      </c>
      <c r="C35" s="1" t="s">
        <v>11</v>
      </c>
      <c r="D35" s="1" t="s">
        <v>9</v>
      </c>
      <c r="E35" s="1" t="s">
        <v>13</v>
      </c>
      <c r="F35" s="10">
        <v>33</v>
      </c>
      <c r="G35" s="10">
        <v>39</v>
      </c>
      <c r="H35" s="10">
        <v>29</v>
      </c>
      <c r="I35" s="10">
        <v>29</v>
      </c>
      <c r="J35" s="1">
        <f t="shared" si="1"/>
        <v>130</v>
      </c>
      <c r="K35" s="43">
        <v>35000</v>
      </c>
      <c r="L35" s="42">
        <f t="shared" si="0"/>
        <v>4550000</v>
      </c>
    </row>
    <row r="36" spans="1:12" ht="15.75" thickBot="1" x14ac:dyDescent="0.3">
      <c r="A36" s="2">
        <v>1103949737</v>
      </c>
      <c r="B36" s="1" t="s">
        <v>46</v>
      </c>
      <c r="C36" s="1" t="s">
        <v>10</v>
      </c>
      <c r="D36" s="1" t="s">
        <v>8</v>
      </c>
      <c r="E36" s="1" t="s">
        <v>12</v>
      </c>
      <c r="F36" s="10">
        <v>32</v>
      </c>
      <c r="G36" s="10">
        <v>33</v>
      </c>
      <c r="H36" s="10">
        <v>26</v>
      </c>
      <c r="I36" s="10">
        <v>28</v>
      </c>
      <c r="J36" s="1">
        <f t="shared" si="1"/>
        <v>119</v>
      </c>
      <c r="K36" s="43">
        <v>17500</v>
      </c>
      <c r="L36" s="42">
        <f t="shared" si="0"/>
        <v>2082500</v>
      </c>
    </row>
    <row r="37" spans="1:12" ht="15.75" thickBot="1" x14ac:dyDescent="0.3">
      <c r="A37" s="2">
        <v>1116257320</v>
      </c>
      <c r="B37" s="1" t="s">
        <v>47</v>
      </c>
      <c r="C37" s="1" t="s">
        <v>11</v>
      </c>
      <c r="D37" s="1" t="s">
        <v>9</v>
      </c>
      <c r="E37" s="1" t="s">
        <v>12</v>
      </c>
      <c r="F37" s="10">
        <v>46</v>
      </c>
      <c r="G37" s="10">
        <v>19</v>
      </c>
      <c r="H37" s="10">
        <v>26</v>
      </c>
      <c r="I37" s="10">
        <v>22</v>
      </c>
      <c r="J37" s="1">
        <f t="shared" si="1"/>
        <v>113</v>
      </c>
      <c r="K37" s="43">
        <v>17500</v>
      </c>
      <c r="L37" s="42">
        <f t="shared" si="0"/>
        <v>1977500</v>
      </c>
    </row>
    <row r="38" spans="1:12" ht="15.75" thickBot="1" x14ac:dyDescent="0.3">
      <c r="A38" s="2">
        <v>97080124293</v>
      </c>
      <c r="B38" s="1" t="s">
        <v>48</v>
      </c>
      <c r="C38" s="1" t="s">
        <v>10</v>
      </c>
      <c r="D38" s="1" t="s">
        <v>8</v>
      </c>
      <c r="E38" s="1" t="s">
        <v>12</v>
      </c>
      <c r="F38" s="10">
        <v>39</v>
      </c>
      <c r="G38" s="10">
        <v>43</v>
      </c>
      <c r="H38" s="10">
        <v>44</v>
      </c>
      <c r="I38" s="10">
        <v>23</v>
      </c>
      <c r="J38" s="1">
        <f t="shared" si="1"/>
        <v>149</v>
      </c>
      <c r="K38" s="43">
        <v>17500</v>
      </c>
      <c r="L38" s="42">
        <f t="shared" si="0"/>
        <v>2607500</v>
      </c>
    </row>
    <row r="39" spans="1:12" ht="15.75" thickBot="1" x14ac:dyDescent="0.3">
      <c r="A39" s="3">
        <v>49671730</v>
      </c>
      <c r="B39" s="4" t="s">
        <v>49</v>
      </c>
      <c r="C39" s="4" t="s">
        <v>10</v>
      </c>
      <c r="D39" s="4" t="s">
        <v>8</v>
      </c>
      <c r="E39" s="4" t="s">
        <v>12</v>
      </c>
      <c r="F39" s="11">
        <v>27</v>
      </c>
      <c r="G39" s="11">
        <v>19</v>
      </c>
      <c r="H39" s="11">
        <v>24</v>
      </c>
      <c r="I39" s="11">
        <v>26</v>
      </c>
      <c r="J39" s="4">
        <f t="shared" si="1"/>
        <v>96</v>
      </c>
      <c r="K39" s="44">
        <v>17500</v>
      </c>
      <c r="L39" s="45">
        <f t="shared" si="0"/>
        <v>1680000</v>
      </c>
    </row>
  </sheetData>
  <mergeCells count="2">
    <mergeCell ref="A2:L2"/>
    <mergeCell ref="A4:L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0"/>
  <sheetViews>
    <sheetView workbookViewId="0">
      <selection activeCell="E20" sqref="E20"/>
    </sheetView>
  </sheetViews>
  <sheetFormatPr baseColWidth="10" defaultRowHeight="15" x14ac:dyDescent="0.25"/>
  <cols>
    <col min="4" max="4" width="89.85546875" bestFit="1" customWidth="1"/>
  </cols>
  <sheetData>
    <row r="1" spans="3:5" ht="15.75" thickBot="1" x14ac:dyDescent="0.3"/>
    <row r="2" spans="3:5" ht="15.75" thickBot="1" x14ac:dyDescent="0.3">
      <c r="C2" s="27" t="s">
        <v>51</v>
      </c>
      <c r="D2" s="39"/>
      <c r="E2" s="40"/>
    </row>
    <row r="3" spans="3:5" ht="15.75" thickBot="1" x14ac:dyDescent="0.3"/>
    <row r="4" spans="3:5" x14ac:dyDescent="0.25">
      <c r="C4" s="30" t="s">
        <v>52</v>
      </c>
      <c r="D4" s="31"/>
      <c r="E4" s="32"/>
    </row>
    <row r="5" spans="3:5" x14ac:dyDescent="0.25">
      <c r="C5" s="33"/>
      <c r="D5" s="34"/>
      <c r="E5" s="35"/>
    </row>
    <row r="6" spans="3:5" x14ac:dyDescent="0.25">
      <c r="C6" s="33"/>
      <c r="D6" s="34"/>
      <c r="E6" s="35"/>
    </row>
    <row r="7" spans="3:5" ht="15.75" thickBot="1" x14ac:dyDescent="0.3">
      <c r="C7" s="36"/>
      <c r="D7" s="37"/>
      <c r="E7" s="38"/>
    </row>
    <row r="9" spans="3:5" ht="15.75" thickBot="1" x14ac:dyDescent="0.3"/>
    <row r="10" spans="3:5" ht="15.75" thickBot="1" x14ac:dyDescent="0.3">
      <c r="C10" s="15" t="s">
        <v>53</v>
      </c>
      <c r="D10" s="16" t="s">
        <v>54</v>
      </c>
      <c r="E10" s="17" t="s">
        <v>55</v>
      </c>
    </row>
    <row r="11" spans="3:5" x14ac:dyDescent="0.25">
      <c r="C11" s="18">
        <v>1</v>
      </c>
      <c r="D11" s="19" t="s">
        <v>58</v>
      </c>
      <c r="E11" s="47">
        <f>SUM(Datos!F10:F39)</f>
        <v>1057</v>
      </c>
    </row>
    <row r="12" spans="3:5" x14ac:dyDescent="0.25">
      <c r="C12" s="20">
        <v>2</v>
      </c>
      <c r="D12" s="1" t="s">
        <v>59</v>
      </c>
      <c r="E12" s="46">
        <f>MAX(Datos!I10:I39)</f>
        <v>48</v>
      </c>
    </row>
    <row r="13" spans="3:5" x14ac:dyDescent="0.25">
      <c r="C13" s="20">
        <v>3</v>
      </c>
      <c r="D13" s="1" t="s">
        <v>60</v>
      </c>
      <c r="E13" s="46">
        <f>MIN(Datos!G10:G39)</f>
        <v>19</v>
      </c>
    </row>
    <row r="14" spans="3:5" x14ac:dyDescent="0.25">
      <c r="C14" s="20">
        <v>4</v>
      </c>
      <c r="D14" s="1" t="s">
        <v>61</v>
      </c>
      <c r="E14" s="46">
        <f>AVERAGE(Datos!H10:H39)</f>
        <v>34.833333333333336</v>
      </c>
    </row>
    <row r="15" spans="3:5" x14ac:dyDescent="0.25">
      <c r="C15" s="20">
        <v>5</v>
      </c>
      <c r="D15" s="21" t="s">
        <v>56</v>
      </c>
      <c r="E15" s="46">
        <f>COUNTIF(Datos!C10:C39,"Femenino")</f>
        <v>9</v>
      </c>
    </row>
    <row r="16" spans="3:5" x14ac:dyDescent="0.25">
      <c r="C16" s="20">
        <v>6</v>
      </c>
      <c r="D16" s="21" t="s">
        <v>57</v>
      </c>
      <c r="E16" s="46">
        <f>COUNTIF(Datos!C10:C39,"Masculino")</f>
        <v>21</v>
      </c>
    </row>
    <row r="17" spans="3:5" x14ac:dyDescent="0.25">
      <c r="C17" s="20">
        <v>7</v>
      </c>
      <c r="D17" s="21" t="s">
        <v>62</v>
      </c>
      <c r="E17" s="46">
        <f>AVERAGEIF(Datos!C10:C39,"femenino",Datos!H10:H39)</f>
        <v>34.444444444444443</v>
      </c>
    </row>
    <row r="18" spans="3:5" x14ac:dyDescent="0.25">
      <c r="C18" s="20">
        <v>8</v>
      </c>
      <c r="D18" s="21" t="s">
        <v>63</v>
      </c>
      <c r="E18" s="46">
        <f>AVERAGEIF(Datos!C10:C39,"Masculino",Datos!I10:I39)</f>
        <v>31.523809523809526</v>
      </c>
    </row>
    <row r="19" spans="3:5" x14ac:dyDescent="0.25">
      <c r="C19" s="20">
        <v>9</v>
      </c>
      <c r="D19" s="21" t="s">
        <v>64</v>
      </c>
      <c r="E19" s="46">
        <f>SUMIFS(Datos!G10:G39,Datos!C10:C39,"Femenino")</f>
        <v>298</v>
      </c>
    </row>
    <row r="20" spans="3:5" ht="15.75" thickBot="1" x14ac:dyDescent="0.3">
      <c r="C20" s="22">
        <v>10</v>
      </c>
      <c r="D20" s="23" t="s">
        <v>65</v>
      </c>
      <c r="E20" s="48">
        <f>SUMIFS(Datos!F10:F39,Datos!C10:C39,"masculino")</f>
        <v>761</v>
      </c>
    </row>
  </sheetData>
  <mergeCells count="2">
    <mergeCell ref="C2:E2"/>
    <mergeCell ref="C4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O26" sqref="O26"/>
    </sheetView>
  </sheetViews>
  <sheetFormatPr baseColWidth="10" defaultRowHeight="15" x14ac:dyDescent="0.25"/>
  <cols>
    <col min="3" max="3" width="13.42578125" customWidth="1"/>
    <col min="4" max="5" width="16" customWidth="1"/>
  </cols>
  <sheetData>
    <row r="1" spans="2:11" ht="15.75" thickBot="1" x14ac:dyDescent="0.3"/>
    <row r="2" spans="2:11" ht="15.75" thickBot="1" x14ac:dyDescent="0.3">
      <c r="B2" s="27" t="s">
        <v>67</v>
      </c>
      <c r="C2" s="39"/>
      <c r="D2" s="39"/>
      <c r="E2" s="39"/>
      <c r="F2" s="40"/>
    </row>
    <row r="3" spans="2:11" ht="15.75" thickBot="1" x14ac:dyDescent="0.3"/>
    <row r="4" spans="2:11" ht="15" customHeight="1" x14ac:dyDescent="0.25">
      <c r="B4" s="30" t="s">
        <v>68</v>
      </c>
      <c r="C4" s="31"/>
      <c r="D4" s="31"/>
      <c r="E4" s="31"/>
      <c r="F4" s="32"/>
    </row>
    <row r="5" spans="2:11" x14ac:dyDescent="0.25">
      <c r="B5" s="33"/>
      <c r="C5" s="34"/>
      <c r="D5" s="34"/>
      <c r="E5" s="34"/>
      <c r="F5" s="35"/>
    </row>
    <row r="6" spans="2:11" x14ac:dyDescent="0.25">
      <c r="B6" s="33"/>
      <c r="C6" s="34"/>
      <c r="D6" s="34"/>
      <c r="E6" s="34"/>
      <c r="F6" s="35"/>
    </row>
    <row r="7" spans="2:11" x14ac:dyDescent="0.25">
      <c r="B7" s="33"/>
      <c r="C7" s="34"/>
      <c r="D7" s="34"/>
      <c r="E7" s="34"/>
      <c r="F7" s="35"/>
    </row>
    <row r="8" spans="2:11" ht="15.75" thickBot="1" x14ac:dyDescent="0.3">
      <c r="B8" s="36"/>
      <c r="C8" s="37"/>
      <c r="D8" s="37"/>
      <c r="E8" s="37"/>
      <c r="F8" s="38"/>
    </row>
    <row r="9" spans="2:11" ht="15.75" thickBot="1" x14ac:dyDescent="0.3"/>
    <row r="10" spans="2:11" ht="60.75" thickBot="1" x14ac:dyDescent="0.3">
      <c r="C10" s="5" t="s">
        <v>3</v>
      </c>
      <c r="D10" s="7" t="s">
        <v>69</v>
      </c>
      <c r="E10" s="8" t="s">
        <v>70</v>
      </c>
    </row>
    <row r="11" spans="2:11" x14ac:dyDescent="0.25">
      <c r="C11" s="24" t="s">
        <v>12</v>
      </c>
      <c r="D11" s="49">
        <f>AVERAGEIF(Datos!E10:E39,"Digitador",Datos!F10:I39)</f>
        <v>36.5625</v>
      </c>
      <c r="E11" s="50">
        <f>SUMIFS(Datos!L10:L39,Datos!E10:E39,"digitador")</f>
        <v>36575000</v>
      </c>
    </row>
    <row r="12" spans="2:11" x14ac:dyDescent="0.25">
      <c r="C12" s="2" t="s">
        <v>13</v>
      </c>
      <c r="D12" s="49">
        <f>AVERAGEIF(Datos!E11:E40,"Analista",Datos!F11:I40)</f>
        <v>32</v>
      </c>
      <c r="E12" s="50">
        <f>SUMIFS(Datos!L11:L40,Datos!E11:E40,"Analista")</f>
        <v>29190000</v>
      </c>
      <c r="K12" s="25"/>
    </row>
    <row r="13" spans="2:11" x14ac:dyDescent="0.25">
      <c r="C13" s="2" t="s">
        <v>15</v>
      </c>
      <c r="D13" s="49">
        <f>AVERAGEIF(Datos!E12:E41,"compilador",Datos!F12:I41)</f>
        <v>40.5</v>
      </c>
      <c r="E13" s="50">
        <f>SUMIFS(Datos!L12:L41,Datos!E12:E41,"Compilador")</f>
        <v>6864000</v>
      </c>
      <c r="K13" s="25"/>
    </row>
    <row r="14" spans="2:11" x14ac:dyDescent="0.25">
      <c r="C14" s="2" t="s">
        <v>14</v>
      </c>
      <c r="D14" s="49">
        <f>AVERAGEIF(Datos!E13:E42,"investigador",Datos!F13:I42)</f>
        <v>31.333333333333332</v>
      </c>
      <c r="E14" s="50">
        <f>SUMIFS(Datos!L13:L42,Datos!E13:E42,"Investigador")</f>
        <v>19581600</v>
      </c>
      <c r="K14" s="25"/>
    </row>
    <row r="15" spans="2:11" ht="15.75" thickBot="1" x14ac:dyDescent="0.3">
      <c r="C15" s="3" t="s">
        <v>66</v>
      </c>
      <c r="D15" s="49">
        <f>AVERAGEIF(Datos!E14:E43,"Supervisor",Datos!F14:I43)</f>
        <v>34</v>
      </c>
      <c r="E15" s="50">
        <f>SUMIFS(Datos!L14:L43,Datos!E14:E43,"Supervisor")</f>
        <v>7375900</v>
      </c>
      <c r="K15" s="25"/>
    </row>
    <row r="16" spans="2:11" x14ac:dyDescent="0.25">
      <c r="K16" s="25"/>
    </row>
    <row r="17" spans="11:11" x14ac:dyDescent="0.25">
      <c r="K17" s="25"/>
    </row>
  </sheetData>
  <mergeCells count="2">
    <mergeCell ref="B2:F2"/>
    <mergeCell ref="B4:F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7" sqref="A7"/>
    </sheetView>
  </sheetViews>
  <sheetFormatPr baseColWidth="10" defaultRowHeight="15" x14ac:dyDescent="0.25"/>
  <cols>
    <col min="1" max="1" width="21.7109375" customWidth="1"/>
    <col min="2" max="2" width="12" customWidth="1"/>
    <col min="3" max="3" width="21.7109375" customWidth="1"/>
    <col min="4" max="6" width="12" customWidth="1"/>
    <col min="7" max="7" width="12.5703125" customWidth="1"/>
    <col min="8" max="8" width="9.140625" customWidth="1"/>
    <col min="9" max="9" width="12" bestFit="1" customWidth="1"/>
    <col min="10" max="10" width="10.42578125" customWidth="1"/>
    <col min="11" max="11" width="15" bestFit="1" customWidth="1"/>
    <col min="12" max="12" width="12.5703125" bestFit="1" customWidth="1"/>
  </cols>
  <sheetData>
    <row r="1" spans="1:7" ht="15.75" thickBot="1" x14ac:dyDescent="0.3"/>
    <row r="2" spans="1:7" ht="15.75" thickBot="1" x14ac:dyDescent="0.3">
      <c r="C2" s="27" t="s">
        <v>71</v>
      </c>
      <c r="D2" s="39"/>
      <c r="E2" s="39"/>
      <c r="F2" s="39"/>
      <c r="G2" s="40"/>
    </row>
    <row r="3" spans="1:7" ht="15.75" thickBot="1" x14ac:dyDescent="0.3"/>
    <row r="4" spans="1:7" ht="15" customHeight="1" x14ac:dyDescent="0.25">
      <c r="C4" s="30" t="s">
        <v>72</v>
      </c>
      <c r="D4" s="31"/>
      <c r="E4" s="31"/>
      <c r="F4" s="31"/>
      <c r="G4" s="32"/>
    </row>
    <row r="5" spans="1:7" ht="15.75" thickBot="1" x14ac:dyDescent="0.3">
      <c r="C5" s="36"/>
      <c r="D5" s="37"/>
      <c r="E5" s="37"/>
      <c r="F5" s="37"/>
      <c r="G5" s="38"/>
    </row>
    <row r="6" spans="1:7" x14ac:dyDescent="0.25">
      <c r="C6" s="26"/>
      <c r="D6" s="26"/>
      <c r="E6" s="26"/>
      <c r="F6" s="26"/>
      <c r="G6" s="26"/>
    </row>
    <row r="7" spans="1:7" x14ac:dyDescent="0.25">
      <c r="A7" s="51" t="s">
        <v>2</v>
      </c>
      <c r="B7" s="51" t="s">
        <v>3</v>
      </c>
      <c r="C7" t="s">
        <v>75</v>
      </c>
    </row>
    <row r="8" spans="1:7" x14ac:dyDescent="0.25">
      <c r="A8" t="s">
        <v>10</v>
      </c>
      <c r="C8" s="52">
        <v>30488900</v>
      </c>
    </row>
    <row r="9" spans="1:7" x14ac:dyDescent="0.25">
      <c r="B9" t="s">
        <v>13</v>
      </c>
      <c r="C9" s="52">
        <v>10185000</v>
      </c>
    </row>
    <row r="10" spans="1:7" x14ac:dyDescent="0.25">
      <c r="B10" t="s">
        <v>12</v>
      </c>
      <c r="C10" s="52">
        <v>13317500</v>
      </c>
    </row>
    <row r="11" spans="1:7" x14ac:dyDescent="0.25">
      <c r="B11" t="s">
        <v>14</v>
      </c>
      <c r="C11" s="52">
        <v>6986400</v>
      </c>
    </row>
    <row r="12" spans="1:7" x14ac:dyDescent="0.25">
      <c r="A12" t="s">
        <v>11</v>
      </c>
      <c r="C12" s="52">
        <v>76084000</v>
      </c>
    </row>
    <row r="13" spans="1:7" x14ac:dyDescent="0.25">
      <c r="B13" t="s">
        <v>13</v>
      </c>
      <c r="C13" s="52">
        <v>19005000</v>
      </c>
    </row>
    <row r="14" spans="1:7" x14ac:dyDescent="0.25">
      <c r="B14" t="s">
        <v>15</v>
      </c>
      <c r="C14" s="52">
        <v>6864000</v>
      </c>
    </row>
    <row r="15" spans="1:7" x14ac:dyDescent="0.25">
      <c r="B15" t="s">
        <v>12</v>
      </c>
      <c r="C15" s="52">
        <v>23257500</v>
      </c>
    </row>
    <row r="16" spans="1:7" x14ac:dyDescent="0.25">
      <c r="B16" t="s">
        <v>14</v>
      </c>
      <c r="C16" s="52">
        <v>19581600</v>
      </c>
    </row>
    <row r="17" spans="1:3" x14ac:dyDescent="0.25">
      <c r="B17" t="s">
        <v>66</v>
      </c>
      <c r="C17" s="52">
        <v>7375900</v>
      </c>
    </row>
    <row r="18" spans="1:3" x14ac:dyDescent="0.25">
      <c r="A18" t="s">
        <v>74</v>
      </c>
      <c r="C18" s="52">
        <v>106572900</v>
      </c>
    </row>
  </sheetData>
  <mergeCells count="2">
    <mergeCell ref="C2:G2"/>
    <mergeCell ref="C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Cálculos</vt:lpstr>
      <vt:lpstr>Gráficos</vt:lpstr>
      <vt:lpstr>Tabla dinámica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Angel Romero</dc:creator>
  <cp:lastModifiedBy>Jhonathan</cp:lastModifiedBy>
  <dcterms:created xsi:type="dcterms:W3CDTF">2016-07-23T16:58:56Z</dcterms:created>
  <dcterms:modified xsi:type="dcterms:W3CDTF">2016-11-12T21:13:56Z</dcterms:modified>
</cp:coreProperties>
</file>